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Courses_Schools\2022_04_USPAS_Virtual\Homework\Set5_PF\"/>
    </mc:Choice>
  </mc:AlternateContent>
  <xr:revisionPtr revIDLastSave="0" documentId="13_ncr:1_{9B516AB0-9322-4748-8C5C-34A38DCF5675}" xr6:coauthVersionLast="36" xr6:coauthVersionMax="36" xr10:uidLastSave="{00000000-0000-0000-0000-000000000000}"/>
  <bookViews>
    <workbookView xWindow="120" yWindow="105" windowWidth="15195" windowHeight="7935" xr2:uid="{00000000-000D-0000-FFFF-FFFF00000000}"/>
  </bookViews>
  <sheets>
    <sheet name="NbTi_Bottura" sheetId="35" r:id="rId1"/>
    <sheet name="Jc-Summers" sheetId="25" r:id="rId2"/>
    <sheet name="Plot_Jc_Ti-Sn" sheetId="36" r:id="rId3"/>
  </sheets>
  <calcPr calcId="191029" concurrentCalc="0"/>
</workbook>
</file>

<file path=xl/calcChain.xml><?xml version="1.0" encoding="utf-8"?>
<calcChain xmlns="http://schemas.openxmlformats.org/spreadsheetml/2006/main">
  <c r="D15" i="35" l="1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14" i="35"/>
  <c r="C9" i="35"/>
  <c r="C14" i="35"/>
  <c r="D13" i="25"/>
  <c r="I5" i="25"/>
  <c r="I6" i="25"/>
  <c r="I21" i="25"/>
  <c r="I29" i="25"/>
  <c r="I31" i="25"/>
  <c r="I25" i="25"/>
  <c r="I32" i="25"/>
  <c r="I44" i="25"/>
  <c r="I28" i="25"/>
  <c r="I27" i="25"/>
  <c r="I24" i="25"/>
  <c r="I22" i="25"/>
  <c r="I10" i="25"/>
  <c r="I20" i="25"/>
  <c r="I38" i="25"/>
  <c r="I41" i="25"/>
  <c r="I37" i="25"/>
  <c r="I35" i="25"/>
  <c r="I12" i="25"/>
  <c r="I23" i="25"/>
  <c r="I30" i="25"/>
  <c r="I11" i="25"/>
  <c r="I36" i="25"/>
  <c r="I42" i="25"/>
  <c r="I26" i="25"/>
  <c r="I39" i="25"/>
  <c r="I33" i="25"/>
  <c r="C23" i="35"/>
  <c r="C17" i="35"/>
  <c r="C15" i="35"/>
  <c r="C31" i="35"/>
  <c r="C22" i="35"/>
  <c r="C29" i="35"/>
  <c r="C33" i="35"/>
  <c r="C25" i="35"/>
  <c r="C21" i="35"/>
  <c r="C24" i="35"/>
  <c r="C18" i="35"/>
  <c r="C16" i="35"/>
  <c r="C34" i="35"/>
  <c r="C32" i="35"/>
  <c r="C19" i="35"/>
  <c r="C26" i="35"/>
  <c r="C28" i="35"/>
  <c r="C27" i="35"/>
  <c r="C20" i="35"/>
  <c r="C30" i="35"/>
  <c r="I14" i="25"/>
  <c r="I46" i="25"/>
  <c r="I19" i="25"/>
  <c r="I47" i="25"/>
  <c r="I17" i="25"/>
  <c r="I16" i="25"/>
  <c r="I15" i="25"/>
  <c r="I13" i="25"/>
  <c r="I45" i="25"/>
  <c r="I34" i="25"/>
  <c r="I18" i="25"/>
  <c r="I43" i="25"/>
  <c r="I40" i="25"/>
  <c r="I48" i="25"/>
</calcChain>
</file>

<file path=xl/sharedStrings.xml><?xml version="1.0" encoding="utf-8"?>
<sst xmlns="http://schemas.openxmlformats.org/spreadsheetml/2006/main" count="24" uniqueCount="24">
  <si>
    <t>Tco [K]</t>
  </si>
  <si>
    <t>Bc20 [T]</t>
  </si>
  <si>
    <t>T [K]</t>
  </si>
  <si>
    <t>t [/]</t>
  </si>
  <si>
    <t>Bc2 [T]</t>
  </si>
  <si>
    <t>B</t>
  </si>
  <si>
    <t>[T]</t>
  </si>
  <si>
    <t>Jc</t>
  </si>
  <si>
    <t>[A/mm^2]</t>
  </si>
  <si>
    <t>Summers fit (according to the formula in ROXIE help / Arnaud Devred report)</t>
  </si>
  <si>
    <t>C [A/m^2*T^0.5]</t>
  </si>
  <si>
    <t>C_degr [A/mm^2*T^0.5]</t>
  </si>
  <si>
    <t>gammaNbTi</t>
  </si>
  <si>
    <t>betaNbTi</t>
  </si>
  <si>
    <t>alphaNbTi</t>
  </si>
  <si>
    <t>Jcref</t>
  </si>
  <si>
    <t>CNbTi</t>
  </si>
  <si>
    <t>Bc2(T)</t>
  </si>
  <si>
    <t>Bc20</t>
  </si>
  <si>
    <t>Tc0</t>
  </si>
  <si>
    <t xml:space="preserve">T </t>
  </si>
  <si>
    <t>B (T)</t>
  </si>
  <si>
    <t>j (A/mm2)</t>
  </si>
  <si>
    <t>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</si>
</sst>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347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0870680936397"/>
          <c:y val="3.0827265812092695E-2"/>
          <c:w val="0.59444730104745092"/>
          <c:h val="0.83405347901631433"/>
        </c:manualLayout>
      </c:layout>
      <c:scatterChart>
        <c:scatterStyle val="lineMarker"/>
        <c:varyColors val="0"/>
        <c:ser>
          <c:idx val="1"/>
          <c:order val="0"/>
          <c:tx>
            <c:v>Nb-Ti 1.9 K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NbTi_Bottura!$B$14:$B$34</c:f>
              <c:numCache>
                <c:formatCode>0.0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7.47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13.5</c:v>
                </c:pt>
              </c:numCache>
            </c:numRef>
          </c:xVal>
          <c:yVal>
            <c:numRef>
              <c:f>NbTi_Bottura!$C$14:$C$34</c:f>
              <c:numCache>
                <c:formatCode>0</c:formatCode>
                <c:ptCount val="21"/>
                <c:pt idx="0">
                  <c:v>12359.023599343154</c:v>
                </c:pt>
                <c:pt idx="1">
                  <c:v>12359.023599343154</c:v>
                </c:pt>
                <c:pt idx="2">
                  <c:v>8798.588125491282</c:v>
                </c:pt>
                <c:pt idx="3">
                  <c:v>8798.588125491282</c:v>
                </c:pt>
                <c:pt idx="4">
                  <c:v>6914.7580166879679</c:v>
                </c:pt>
                <c:pt idx="5">
                  <c:v>6914.7580166879679</c:v>
                </c:pt>
                <c:pt idx="6">
                  <c:v>5624.9128933158881</c:v>
                </c:pt>
                <c:pt idx="7">
                  <c:v>5624.9128933158881</c:v>
                </c:pt>
                <c:pt idx="8">
                  <c:v>4634.4024714697671</c:v>
                </c:pt>
                <c:pt idx="9">
                  <c:v>4634.4024714697671</c:v>
                </c:pt>
                <c:pt idx="10">
                  <c:v>3822.8638999518503</c:v>
                </c:pt>
                <c:pt idx="11">
                  <c:v>3822.8638999518503</c:v>
                </c:pt>
                <c:pt idx="12">
                  <c:v>3129.938103918726</c:v>
                </c:pt>
                <c:pt idx="13">
                  <c:v>2834.8848740737958</c:v>
                </c:pt>
                <c:pt idx="14">
                  <c:v>2521.2555171425734</c:v>
                </c:pt>
                <c:pt idx="15">
                  <c:v>1975.4611218757489</c:v>
                </c:pt>
                <c:pt idx="16">
                  <c:v>1478.4109848554012</c:v>
                </c:pt>
                <c:pt idx="17">
                  <c:v>1020.2678434006405</c:v>
                </c:pt>
                <c:pt idx="18">
                  <c:v>593.92004738677008</c:v>
                </c:pt>
                <c:pt idx="19">
                  <c:v>194.06258841958334</c:v>
                </c:pt>
                <c:pt idx="20">
                  <c:v>2.760791246196117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BD-4ABD-96CD-7DF9B6689E0A}"/>
            </c:ext>
          </c:extLst>
        </c:ser>
        <c:ser>
          <c:idx val="0"/>
          <c:order val="1"/>
          <c:tx>
            <c:v>Nb3Sn, 1.9 K</c:v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'Jc-Summers'!$H$10:$H$48</c:f>
              <c:numCache>
                <c:formatCode>0.0</c:formatCode>
                <c:ptCount val="3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14.75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</c:numCache>
            </c:numRef>
          </c:xVal>
          <c:yVal>
            <c:numRef>
              <c:f>'Jc-Summers'!$I$10:$I$48</c:f>
              <c:numCache>
                <c:formatCode>0</c:formatCode>
                <c:ptCount val="39"/>
                <c:pt idx="0">
                  <c:v>39061.047952130248</c:v>
                </c:pt>
                <c:pt idx="1">
                  <c:v>30670.10086477776</c:v>
                </c:pt>
                <c:pt idx="2">
                  <c:v>25522.551284559751</c:v>
                </c:pt>
                <c:pt idx="3">
                  <c:v>21917.693496686115</c:v>
                </c:pt>
                <c:pt idx="4">
                  <c:v>19193.884403069344</c:v>
                </c:pt>
                <c:pt idx="5">
                  <c:v>17031.991473777209</c:v>
                </c:pt>
                <c:pt idx="6">
                  <c:v>15256.191187664133</c:v>
                </c:pt>
                <c:pt idx="7">
                  <c:v>13760.352193544175</c:v>
                </c:pt>
                <c:pt idx="8">
                  <c:v>12475.978654282611</c:v>
                </c:pt>
                <c:pt idx="9">
                  <c:v>11356.53966787595</c:v>
                </c:pt>
                <c:pt idx="10">
                  <c:v>10369.116670116298</c:v>
                </c:pt>
                <c:pt idx="11">
                  <c:v>9489.6409456503607</c:v>
                </c:pt>
                <c:pt idx="12">
                  <c:v>8700.0270902805642</c:v>
                </c:pt>
                <c:pt idx="13">
                  <c:v>7986.3691310164841</c:v>
                </c:pt>
                <c:pt idx="14">
                  <c:v>7337.7622640288637</c:v>
                </c:pt>
                <c:pt idx="15">
                  <c:v>6745.5084584174529</c:v>
                </c:pt>
                <c:pt idx="16">
                  <c:v>6202.5660505016358</c:v>
                </c:pt>
                <c:pt idx="17">
                  <c:v>5703.1592224695942</c:v>
                </c:pt>
                <c:pt idx="18">
                  <c:v>5242.4950775778825</c:v>
                </c:pt>
                <c:pt idx="19">
                  <c:v>4816.5548420139949</c:v>
                </c:pt>
                <c:pt idx="20">
                  <c:v>4421.9372094042828</c:v>
                </c:pt>
                <c:pt idx="21">
                  <c:v>4055.7390530311377</c:v>
                </c:pt>
                <c:pt idx="22">
                  <c:v>3715.4633696295441</c:v>
                </c:pt>
                <c:pt idx="23">
                  <c:v>3398.9473709866006</c:v>
                </c:pt>
                <c:pt idx="24">
                  <c:v>3104.3056889456707</c:v>
                </c:pt>
                <c:pt idx="25">
                  <c:v>2829.8850608010316</c:v>
                </c:pt>
                <c:pt idx="26">
                  <c:v>2574.2278364716262</c:v>
                </c:pt>
                <c:pt idx="27">
                  <c:v>2223.1371529705029</c:v>
                </c:pt>
                <c:pt idx="28">
                  <c:v>2114.1785847935548</c:v>
                </c:pt>
                <c:pt idx="29">
                  <c:v>1907.6082892424176</c:v>
                </c:pt>
                <c:pt idx="30">
                  <c:v>1715.408221732527</c:v>
                </c:pt>
                <c:pt idx="31">
                  <c:v>1536.7463236029234</c:v>
                </c:pt>
                <c:pt idx="32">
                  <c:v>1370.8700247220434</c:v>
                </c:pt>
                <c:pt idx="33">
                  <c:v>1217.0963668691711</c:v>
                </c:pt>
                <c:pt idx="34">
                  <c:v>1074.8036089018688</c:v>
                </c:pt>
                <c:pt idx="35">
                  <c:v>943.42405601617793</c:v>
                </c:pt>
                <c:pt idx="36">
                  <c:v>822.43790598664941</c:v>
                </c:pt>
                <c:pt idx="37">
                  <c:v>711.36794485903215</c:v>
                </c:pt>
                <c:pt idx="38">
                  <c:v>609.77495576880972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BD-4ABD-96CD-7DF9B6689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08224"/>
        <c:axId val="83110144"/>
      </c:scatterChart>
      <c:valAx>
        <c:axId val="83108224"/>
        <c:scaling>
          <c:orientation val="minMax"/>
          <c:max val="20"/>
          <c:min val="5"/>
        </c:scaling>
        <c:delete val="0"/>
        <c:axPos val="b"/>
        <c:majorGridlines>
          <c:spPr>
            <a:ln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Field (T)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3110144"/>
        <c:crosses val="autoZero"/>
        <c:crossBetween val="midCat"/>
        <c:majorUnit val="1"/>
      </c:valAx>
      <c:valAx>
        <c:axId val="83110144"/>
        <c:scaling>
          <c:orientation val="minMax"/>
          <c:max val="5000"/>
          <c:min val="0"/>
        </c:scaling>
        <c:delete val="0"/>
        <c:axPos val="l"/>
        <c:majorGridlines>
          <c:spPr>
            <a:ln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Critical current density in the superconductor Jsc (A/mm2)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10822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7404110821868861"/>
          <c:y val="4.0227416713976588E-2"/>
          <c:w val="0.22864964956303538"/>
          <c:h val="0.1210123847983449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4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34"/>
  <sheetViews>
    <sheetView tabSelected="1" workbookViewId="0">
      <selection activeCell="D14" sqref="D14:D34"/>
    </sheetView>
  </sheetViews>
  <sheetFormatPr defaultColWidth="9.140625" defaultRowHeight="15" x14ac:dyDescent="0.25"/>
  <cols>
    <col min="1" max="1" width="9.140625" style="6"/>
    <col min="2" max="2" width="11.5703125" style="6" bestFit="1" customWidth="1"/>
    <col min="3" max="4" width="10" style="6" bestFit="1" customWidth="1"/>
    <col min="5" max="16384" width="9.140625" style="6"/>
  </cols>
  <sheetData>
    <row r="4" spans="2:4" x14ac:dyDescent="0.25">
      <c r="B4" s="7" t="s">
        <v>12</v>
      </c>
      <c r="C4" s="7">
        <v>2.2999999999999998</v>
      </c>
      <c r="D4" s="13"/>
    </row>
    <row r="5" spans="2:4" x14ac:dyDescent="0.25">
      <c r="B5" s="7" t="s">
        <v>13</v>
      </c>
      <c r="C5" s="7">
        <v>1</v>
      </c>
      <c r="D5" s="13"/>
    </row>
    <row r="6" spans="2:4" x14ac:dyDescent="0.25">
      <c r="B6" s="7" t="s">
        <v>14</v>
      </c>
      <c r="C6" s="7">
        <v>0.63</v>
      </c>
      <c r="D6" s="13"/>
    </row>
    <row r="7" spans="2:4" x14ac:dyDescent="0.25">
      <c r="B7" s="7" t="s">
        <v>15</v>
      </c>
      <c r="C7" s="7">
        <v>3000</v>
      </c>
      <c r="D7" s="13"/>
    </row>
    <row r="8" spans="2:4" x14ac:dyDescent="0.25">
      <c r="B8" s="7" t="s">
        <v>16</v>
      </c>
      <c r="C8" s="7">
        <v>27</v>
      </c>
      <c r="D8" s="13"/>
    </row>
    <row r="9" spans="2:4" x14ac:dyDescent="0.25">
      <c r="B9" s="7" t="s">
        <v>17</v>
      </c>
      <c r="C9" s="8">
        <f>C10*(1-(C12/C11)^1.7)</f>
        <v>13.5073187535017</v>
      </c>
      <c r="D9" s="8"/>
    </row>
    <row r="10" spans="2:4" x14ac:dyDescent="0.25">
      <c r="B10" s="7" t="s">
        <v>18</v>
      </c>
      <c r="C10" s="7">
        <v>14.5</v>
      </c>
      <c r="D10" s="13"/>
    </row>
    <row r="11" spans="2:4" x14ac:dyDescent="0.25">
      <c r="B11" s="7" t="s">
        <v>19</v>
      </c>
      <c r="C11" s="7">
        <v>9.1999999999999993</v>
      </c>
      <c r="D11" s="13"/>
    </row>
    <row r="12" spans="2:4" x14ac:dyDescent="0.25">
      <c r="B12" s="7" t="s">
        <v>20</v>
      </c>
      <c r="C12" s="13">
        <v>1.9</v>
      </c>
      <c r="D12" s="13"/>
    </row>
    <row r="13" spans="2:4" x14ac:dyDescent="0.25">
      <c r="B13" s="7" t="s">
        <v>21</v>
      </c>
      <c r="C13" s="7" t="s">
        <v>22</v>
      </c>
      <c r="D13" s="7" t="s">
        <v>23</v>
      </c>
    </row>
    <row r="14" spans="2:4" x14ac:dyDescent="0.25">
      <c r="B14" s="8">
        <v>1</v>
      </c>
      <c r="C14" s="9">
        <f>C$8/$B14*($B14/C$9)^C$6*(1-$B14/C$9)^C$5*(1-(C$12/C$11)^1.7)^C$4*C$7</f>
        <v>12359.023599343154</v>
      </c>
      <c r="D14" s="9">
        <f>C14/2.1</f>
        <v>5885.2493330205498</v>
      </c>
    </row>
    <row r="15" spans="2:4" x14ac:dyDescent="0.25">
      <c r="B15" s="8">
        <v>1</v>
      </c>
      <c r="C15" s="9">
        <f t="shared" ref="C15:C30" si="0">C$8/$B15*($B15/C$9)^C$6*(1-$B15/C$9)^C$5*(1-(C$12/C$11)^1.7)^C$4*C$7</f>
        <v>12359.023599343154</v>
      </c>
      <c r="D15" s="9">
        <f t="shared" ref="D15:D34" si="1">C15/2.1</f>
        <v>5885.2493330205498</v>
      </c>
    </row>
    <row r="16" spans="2:4" x14ac:dyDescent="0.25">
      <c r="B16" s="8">
        <v>2</v>
      </c>
      <c r="C16" s="9">
        <f t="shared" si="0"/>
        <v>8798.588125491282</v>
      </c>
      <c r="D16" s="9">
        <f t="shared" si="1"/>
        <v>4189.8038692815626</v>
      </c>
    </row>
    <row r="17" spans="1:4" x14ac:dyDescent="0.25">
      <c r="B17" s="8">
        <v>2</v>
      </c>
      <c r="C17" s="9">
        <f t="shared" si="0"/>
        <v>8798.588125491282</v>
      </c>
      <c r="D17" s="9">
        <f t="shared" si="1"/>
        <v>4189.8038692815626</v>
      </c>
    </row>
    <row r="18" spans="1:4" x14ac:dyDescent="0.25">
      <c r="B18" s="8">
        <v>3</v>
      </c>
      <c r="C18" s="9">
        <f t="shared" si="0"/>
        <v>6914.7580166879679</v>
      </c>
      <c r="D18" s="9">
        <f t="shared" si="1"/>
        <v>3292.7419127085559</v>
      </c>
    </row>
    <row r="19" spans="1:4" x14ac:dyDescent="0.25">
      <c r="B19" s="8">
        <v>3</v>
      </c>
      <c r="C19" s="9">
        <f t="shared" si="0"/>
        <v>6914.7580166879679</v>
      </c>
      <c r="D19" s="9">
        <f t="shared" si="1"/>
        <v>3292.7419127085559</v>
      </c>
    </row>
    <row r="20" spans="1:4" x14ac:dyDescent="0.25">
      <c r="B20" s="8">
        <v>4</v>
      </c>
      <c r="C20" s="9">
        <f t="shared" si="0"/>
        <v>5624.9128933158881</v>
      </c>
      <c r="D20" s="9">
        <f t="shared" si="1"/>
        <v>2678.5299491980418</v>
      </c>
    </row>
    <row r="21" spans="1:4" x14ac:dyDescent="0.25">
      <c r="B21" s="8">
        <v>4</v>
      </c>
      <c r="C21" s="9">
        <f t="shared" si="0"/>
        <v>5624.9128933158881</v>
      </c>
      <c r="D21" s="9">
        <f t="shared" si="1"/>
        <v>2678.5299491980418</v>
      </c>
    </row>
    <row r="22" spans="1:4" x14ac:dyDescent="0.25">
      <c r="B22" s="8">
        <v>5</v>
      </c>
      <c r="C22" s="9">
        <f t="shared" si="0"/>
        <v>4634.4024714697671</v>
      </c>
      <c r="D22" s="9">
        <f t="shared" si="1"/>
        <v>2206.8583197475082</v>
      </c>
    </row>
    <row r="23" spans="1:4" x14ac:dyDescent="0.25">
      <c r="B23" s="8">
        <v>5</v>
      </c>
      <c r="C23" s="9">
        <f t="shared" si="0"/>
        <v>4634.4024714697671</v>
      </c>
      <c r="D23" s="9">
        <f t="shared" si="1"/>
        <v>2206.8583197475082</v>
      </c>
    </row>
    <row r="24" spans="1:4" x14ac:dyDescent="0.25">
      <c r="B24" s="8">
        <v>6</v>
      </c>
      <c r="C24" s="9">
        <f t="shared" si="0"/>
        <v>3822.8638999518503</v>
      </c>
      <c r="D24" s="9">
        <f t="shared" si="1"/>
        <v>1820.4113809294524</v>
      </c>
    </row>
    <row r="25" spans="1:4" x14ac:dyDescent="0.25">
      <c r="B25" s="8">
        <v>6</v>
      </c>
      <c r="C25" s="9">
        <f t="shared" si="0"/>
        <v>3822.8638999518503</v>
      </c>
      <c r="D25" s="9">
        <f t="shared" si="1"/>
        <v>1820.4113809294524</v>
      </c>
    </row>
    <row r="26" spans="1:4" x14ac:dyDescent="0.25">
      <c r="B26" s="8">
        <v>7</v>
      </c>
      <c r="C26" s="9">
        <f t="shared" si="0"/>
        <v>3129.938103918726</v>
      </c>
      <c r="D26" s="9">
        <f t="shared" si="1"/>
        <v>1490.4467161517741</v>
      </c>
    </row>
    <row r="27" spans="1:4" x14ac:dyDescent="0.25">
      <c r="A27" s="10"/>
      <c r="B27" s="11">
        <v>7.47</v>
      </c>
      <c r="C27" s="12">
        <f t="shared" si="0"/>
        <v>2834.8848740737958</v>
      </c>
      <c r="D27" s="9">
        <f t="shared" si="1"/>
        <v>1349.945178130379</v>
      </c>
    </row>
    <row r="28" spans="1:4" x14ac:dyDescent="0.25">
      <c r="A28" s="10"/>
      <c r="B28" s="11">
        <v>8</v>
      </c>
      <c r="C28" s="12">
        <f t="shared" si="0"/>
        <v>2521.2555171425734</v>
      </c>
      <c r="D28" s="9">
        <f t="shared" si="1"/>
        <v>1200.5978653059872</v>
      </c>
    </row>
    <row r="29" spans="1:4" x14ac:dyDescent="0.25">
      <c r="A29" s="10"/>
      <c r="B29" s="11">
        <v>9</v>
      </c>
      <c r="C29" s="12">
        <f t="shared" si="0"/>
        <v>1975.4611218757489</v>
      </c>
      <c r="D29" s="9">
        <f t="shared" si="1"/>
        <v>940.69577232178517</v>
      </c>
    </row>
    <row r="30" spans="1:4" x14ac:dyDescent="0.25">
      <c r="B30" s="8">
        <v>10</v>
      </c>
      <c r="C30" s="9">
        <f t="shared" si="0"/>
        <v>1478.4109848554012</v>
      </c>
      <c r="D30" s="9">
        <f t="shared" si="1"/>
        <v>704.0052308835244</v>
      </c>
    </row>
    <row r="31" spans="1:4" x14ac:dyDescent="0.25">
      <c r="B31" s="8">
        <v>11</v>
      </c>
      <c r="C31" s="9">
        <f t="shared" ref="C31:C34" si="2">C$8/$B31*($B31/C$9)^C$6*(1-$B31/C$9)^C$5*(1-(C$12/C$11)^1.7)^C$4*C$7</f>
        <v>1020.2678434006405</v>
      </c>
      <c r="D31" s="9">
        <f t="shared" si="1"/>
        <v>485.84183019078114</v>
      </c>
    </row>
    <row r="32" spans="1:4" x14ac:dyDescent="0.25">
      <c r="B32" s="8">
        <v>12</v>
      </c>
      <c r="C32" s="9">
        <f t="shared" si="2"/>
        <v>593.92004738677008</v>
      </c>
      <c r="D32" s="9">
        <f t="shared" si="1"/>
        <v>282.81907018417621</v>
      </c>
    </row>
    <row r="33" spans="2:4" x14ac:dyDescent="0.25">
      <c r="B33" s="8">
        <v>13</v>
      </c>
      <c r="C33" s="9">
        <f t="shared" si="2"/>
        <v>194.06258841958334</v>
      </c>
      <c r="D33" s="9">
        <f t="shared" si="1"/>
        <v>92.410756390277768</v>
      </c>
    </row>
    <row r="34" spans="2:4" x14ac:dyDescent="0.25">
      <c r="B34" s="8">
        <v>13.5</v>
      </c>
      <c r="C34" s="9">
        <f t="shared" si="2"/>
        <v>2.760791246196117</v>
      </c>
      <c r="D34" s="9">
        <f t="shared" si="1"/>
        <v>1.314662498188627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zoomScaleNormal="100" workbookViewId="0">
      <selection activeCell="K6" sqref="K6"/>
    </sheetView>
  </sheetViews>
  <sheetFormatPr defaultRowHeight="15" x14ac:dyDescent="0.25"/>
  <cols>
    <col min="1" max="1" width="5.7109375" customWidth="1"/>
    <col min="2" max="3" width="10.7109375" customWidth="1"/>
    <col min="4" max="4" width="15.42578125" bestFit="1" customWidth="1"/>
    <col min="5" max="6" width="5.7109375" customWidth="1"/>
    <col min="7" max="11" width="10.7109375" customWidth="1"/>
    <col min="12" max="12" width="5.7109375" customWidth="1"/>
    <col min="13" max="15" width="10.7109375" customWidth="1"/>
    <col min="17" max="17" width="10.7109375" customWidth="1"/>
    <col min="21" max="21" width="15.5703125" bestFit="1" customWidth="1"/>
    <col min="23" max="23" width="12" bestFit="1" customWidth="1"/>
  </cols>
  <sheetData>
    <row r="2" spans="2:18" x14ac:dyDescent="0.25">
      <c r="B2" t="s">
        <v>9</v>
      </c>
    </row>
    <row r="4" spans="2:18" x14ac:dyDescent="0.25">
      <c r="H4" t="s">
        <v>2</v>
      </c>
      <c r="I4" s="14">
        <v>1.9</v>
      </c>
    </row>
    <row r="5" spans="2:18" x14ac:dyDescent="0.25">
      <c r="H5" t="s">
        <v>3</v>
      </c>
      <c r="I5" s="4">
        <f>I4/$D$9</f>
        <v>0.10555555555555556</v>
      </c>
    </row>
    <row r="6" spans="2:18" x14ac:dyDescent="0.25">
      <c r="H6" t="s">
        <v>4</v>
      </c>
      <c r="I6" s="2">
        <f>$D$11*(1-I5^2)*(1-0.31*I5^2*(1-1.77*LN(I5)))</f>
        <v>26.823035642569881</v>
      </c>
    </row>
    <row r="8" spans="2:18" x14ac:dyDescent="0.25">
      <c r="H8" t="s">
        <v>5</v>
      </c>
      <c r="I8" t="s">
        <v>7</v>
      </c>
    </row>
    <row r="9" spans="2:18" x14ac:dyDescent="0.25">
      <c r="B9" t="s">
        <v>0</v>
      </c>
      <c r="D9" s="15">
        <v>18</v>
      </c>
      <c r="H9" t="s">
        <v>6</v>
      </c>
      <c r="I9" t="s">
        <v>8</v>
      </c>
    </row>
    <row r="10" spans="2:18" x14ac:dyDescent="0.25">
      <c r="B10" t="s">
        <v>10</v>
      </c>
      <c r="D10" s="15">
        <v>43100000000</v>
      </c>
      <c r="H10" s="2">
        <v>1</v>
      </c>
      <c r="I10" s="3">
        <f>$D$13/SQRT(H10)*(1-(H10/I$6))^2*(1-I$5^2)^2</f>
        <v>39061.047952130248</v>
      </c>
      <c r="J10" s="3"/>
      <c r="K10" s="3"/>
      <c r="L10" s="1"/>
    </row>
    <row r="11" spans="2:18" x14ac:dyDescent="0.25">
      <c r="B11" t="s">
        <v>1</v>
      </c>
      <c r="D11" s="15">
        <v>27.6</v>
      </c>
      <c r="H11" s="2">
        <v>1.5</v>
      </c>
      <c r="I11" s="3">
        <f t="shared" ref="I11:I48" si="0">$D$13/SQRT(H11)*(1-(H11/I$6))^2*(1-I$5^2)^2</f>
        <v>30670.10086477776</v>
      </c>
      <c r="J11" s="3"/>
      <c r="K11" s="3"/>
      <c r="L11" s="1"/>
    </row>
    <row r="12" spans="2:18" x14ac:dyDescent="0.25">
      <c r="D12" s="15"/>
      <c r="H12" s="2">
        <v>2</v>
      </c>
      <c r="I12" s="3">
        <f t="shared" si="0"/>
        <v>25522.551284559751</v>
      </c>
      <c r="J12" s="3"/>
      <c r="K12" s="3"/>
      <c r="L12" s="1"/>
    </row>
    <row r="13" spans="2:18" x14ac:dyDescent="0.25">
      <c r="B13" t="s">
        <v>11</v>
      </c>
      <c r="D13" s="16">
        <f>(100-D7)/100*D10/1000000</f>
        <v>43100</v>
      </c>
      <c r="H13" s="2">
        <v>2.5</v>
      </c>
      <c r="I13" s="3">
        <f t="shared" si="0"/>
        <v>21917.693496686115</v>
      </c>
      <c r="J13" s="3"/>
      <c r="K13" s="3"/>
      <c r="L13" s="1"/>
    </row>
    <row r="14" spans="2:18" x14ac:dyDescent="0.25">
      <c r="H14" s="2">
        <v>3</v>
      </c>
      <c r="I14" s="3">
        <f t="shared" si="0"/>
        <v>19193.884403069344</v>
      </c>
      <c r="J14" s="3"/>
      <c r="K14" s="3"/>
      <c r="L14" s="1"/>
      <c r="R14" s="3"/>
    </row>
    <row r="15" spans="2:18" x14ac:dyDescent="0.25">
      <c r="H15" s="2">
        <v>3.5</v>
      </c>
      <c r="I15" s="3">
        <f t="shared" si="0"/>
        <v>17031.991473777209</v>
      </c>
      <c r="J15" s="3"/>
      <c r="K15" s="3"/>
      <c r="L15" s="1"/>
    </row>
    <row r="16" spans="2:18" x14ac:dyDescent="0.25">
      <c r="H16" s="2">
        <v>4</v>
      </c>
      <c r="I16" s="3">
        <f t="shared" si="0"/>
        <v>15256.191187664133</v>
      </c>
      <c r="J16" s="3"/>
      <c r="K16" s="3"/>
      <c r="L16" s="1"/>
    </row>
    <row r="17" spans="4:12" x14ac:dyDescent="0.25">
      <c r="D17" s="5"/>
      <c r="H17" s="2">
        <v>4.5</v>
      </c>
      <c r="I17" s="3">
        <f t="shared" si="0"/>
        <v>13760.352193544175</v>
      </c>
      <c r="J17" s="3"/>
      <c r="K17" s="3"/>
      <c r="L17" s="1"/>
    </row>
    <row r="18" spans="4:12" x14ac:dyDescent="0.25">
      <c r="H18" s="2">
        <v>5</v>
      </c>
      <c r="I18" s="3">
        <f t="shared" si="0"/>
        <v>12475.978654282611</v>
      </c>
      <c r="J18" s="3"/>
      <c r="K18" s="3"/>
      <c r="L18" s="1"/>
    </row>
    <row r="19" spans="4:12" x14ac:dyDescent="0.25">
      <c r="H19" s="2">
        <v>5.5</v>
      </c>
      <c r="I19" s="3">
        <f t="shared" si="0"/>
        <v>11356.53966787595</v>
      </c>
      <c r="J19" s="3"/>
      <c r="K19" s="3"/>
      <c r="L19" s="1"/>
    </row>
    <row r="20" spans="4:12" x14ac:dyDescent="0.25">
      <c r="H20" s="2">
        <v>6</v>
      </c>
      <c r="I20" s="3">
        <f t="shared" si="0"/>
        <v>10369.116670116298</v>
      </c>
      <c r="J20" s="3"/>
      <c r="K20" s="3"/>
      <c r="L20" s="1"/>
    </row>
    <row r="21" spans="4:12" x14ac:dyDescent="0.25">
      <c r="H21" s="2">
        <v>6.5</v>
      </c>
      <c r="I21" s="3">
        <f t="shared" si="0"/>
        <v>9489.6409456503607</v>
      </c>
      <c r="J21" s="3"/>
      <c r="K21" s="3"/>
      <c r="L21" s="1"/>
    </row>
    <row r="22" spans="4:12" x14ac:dyDescent="0.25">
      <c r="H22" s="2">
        <v>7</v>
      </c>
      <c r="I22" s="3">
        <f t="shared" si="0"/>
        <v>8700.0270902805642</v>
      </c>
      <c r="J22" s="3"/>
      <c r="K22" s="3"/>
      <c r="L22" s="1"/>
    </row>
    <row r="23" spans="4:12" x14ac:dyDescent="0.25">
      <c r="H23" s="2">
        <v>7.5</v>
      </c>
      <c r="I23" s="3">
        <f t="shared" si="0"/>
        <v>7986.3691310164841</v>
      </c>
      <c r="J23" s="3"/>
      <c r="K23" s="3"/>
      <c r="L23" s="1"/>
    </row>
    <row r="24" spans="4:12" x14ac:dyDescent="0.25">
      <c r="H24" s="2">
        <v>8</v>
      </c>
      <c r="I24" s="3">
        <f t="shared" si="0"/>
        <v>7337.7622640288637</v>
      </c>
      <c r="J24" s="3"/>
      <c r="K24" s="3"/>
      <c r="L24" s="1"/>
    </row>
    <row r="25" spans="4:12" x14ac:dyDescent="0.25">
      <c r="H25" s="2">
        <v>8.5</v>
      </c>
      <c r="I25" s="3">
        <f t="shared" si="0"/>
        <v>6745.5084584174529</v>
      </c>
      <c r="J25" s="3"/>
      <c r="K25" s="3"/>
      <c r="L25" s="1"/>
    </row>
    <row r="26" spans="4:12" x14ac:dyDescent="0.25">
      <c r="H26" s="2">
        <v>9</v>
      </c>
      <c r="I26" s="3">
        <f t="shared" si="0"/>
        <v>6202.5660505016358</v>
      </c>
      <c r="J26" s="3"/>
      <c r="K26" s="3"/>
      <c r="L26" s="1"/>
    </row>
    <row r="27" spans="4:12" x14ac:dyDescent="0.25">
      <c r="H27" s="2">
        <v>9.5</v>
      </c>
      <c r="I27" s="3">
        <f t="shared" si="0"/>
        <v>5703.1592224695942</v>
      </c>
      <c r="J27" s="3"/>
      <c r="K27" s="3"/>
      <c r="L27" s="1"/>
    </row>
    <row r="28" spans="4:12" x14ac:dyDescent="0.25">
      <c r="H28" s="2">
        <v>10</v>
      </c>
      <c r="I28" s="3">
        <f t="shared" si="0"/>
        <v>5242.4950775778825</v>
      </c>
      <c r="J28" s="3"/>
      <c r="K28" s="3"/>
      <c r="L28" s="1"/>
    </row>
    <row r="29" spans="4:12" x14ac:dyDescent="0.25">
      <c r="H29" s="2">
        <v>10.5</v>
      </c>
      <c r="I29" s="3">
        <f t="shared" si="0"/>
        <v>4816.5548420139949</v>
      </c>
      <c r="J29" s="3"/>
      <c r="K29" s="3"/>
      <c r="L29" s="1"/>
    </row>
    <row r="30" spans="4:12" x14ac:dyDescent="0.25">
      <c r="H30" s="2">
        <v>11</v>
      </c>
      <c r="I30" s="3">
        <f t="shared" si="0"/>
        <v>4421.9372094042828</v>
      </c>
      <c r="J30" s="3"/>
      <c r="K30" s="3"/>
      <c r="L30" s="1"/>
    </row>
    <row r="31" spans="4:12" x14ac:dyDescent="0.25">
      <c r="H31" s="2">
        <v>11.5</v>
      </c>
      <c r="I31" s="3">
        <f>$D$13/SQRT(H31)*(1-(H31/I$6))^2*(1-I$5^2)^2</f>
        <v>4055.7390530311377</v>
      </c>
      <c r="J31" s="3"/>
      <c r="K31" s="3"/>
      <c r="L31" s="1"/>
    </row>
    <row r="32" spans="4:12" x14ac:dyDescent="0.25">
      <c r="H32" s="2">
        <v>12</v>
      </c>
      <c r="I32" s="3">
        <f t="shared" si="0"/>
        <v>3715.4633696295441</v>
      </c>
      <c r="J32" s="3"/>
      <c r="K32" s="3"/>
      <c r="L32" s="1"/>
    </row>
    <row r="33" spans="8:12" x14ac:dyDescent="0.25">
      <c r="H33" s="2">
        <v>12.5</v>
      </c>
      <c r="I33" s="3">
        <f t="shared" si="0"/>
        <v>3398.9473709866006</v>
      </c>
      <c r="J33" s="3"/>
      <c r="K33" s="3"/>
      <c r="L33" s="1"/>
    </row>
    <row r="34" spans="8:12" x14ac:dyDescent="0.25">
      <c r="H34" s="2">
        <v>13</v>
      </c>
      <c r="I34" s="3">
        <f t="shared" si="0"/>
        <v>3104.3056889456707</v>
      </c>
      <c r="J34" s="3"/>
      <c r="K34" s="3"/>
      <c r="L34" s="1"/>
    </row>
    <row r="35" spans="8:12" x14ac:dyDescent="0.25">
      <c r="H35" s="2">
        <v>13.5</v>
      </c>
      <c r="I35" s="3">
        <f t="shared" si="0"/>
        <v>2829.8850608010316</v>
      </c>
      <c r="J35" s="3"/>
      <c r="K35" s="3"/>
      <c r="L35" s="1"/>
    </row>
    <row r="36" spans="8:12" x14ac:dyDescent="0.25">
      <c r="H36" s="2">
        <v>14</v>
      </c>
      <c r="I36" s="3">
        <f t="shared" si="0"/>
        <v>2574.2278364716262</v>
      </c>
      <c r="J36" s="3"/>
      <c r="K36" s="3"/>
      <c r="L36" s="1"/>
    </row>
    <row r="37" spans="8:12" x14ac:dyDescent="0.25">
      <c r="H37" s="2">
        <v>14.75</v>
      </c>
      <c r="I37" s="3">
        <f t="shared" si="0"/>
        <v>2223.1371529705029</v>
      </c>
      <c r="J37" s="3"/>
      <c r="K37" s="3"/>
      <c r="L37" s="1"/>
    </row>
    <row r="38" spans="8:12" x14ac:dyDescent="0.25">
      <c r="H38" s="2">
        <v>15</v>
      </c>
      <c r="I38" s="3">
        <f t="shared" si="0"/>
        <v>2114.1785847935548</v>
      </c>
      <c r="J38" s="3"/>
      <c r="K38" s="3"/>
      <c r="L38" s="1"/>
    </row>
    <row r="39" spans="8:12" x14ac:dyDescent="0.25">
      <c r="H39" s="2">
        <v>15.5</v>
      </c>
      <c r="I39" s="3">
        <f t="shared" si="0"/>
        <v>1907.6082892424176</v>
      </c>
      <c r="J39" s="3"/>
      <c r="K39" s="3"/>
      <c r="L39" s="1"/>
    </row>
    <row r="40" spans="8:12" x14ac:dyDescent="0.25">
      <c r="H40" s="2">
        <v>16</v>
      </c>
      <c r="I40" s="3">
        <f t="shared" si="0"/>
        <v>1715.408221732527</v>
      </c>
      <c r="J40" s="3"/>
      <c r="K40" s="3"/>
      <c r="L40" s="1"/>
    </row>
    <row r="41" spans="8:12" x14ac:dyDescent="0.25">
      <c r="H41" s="2">
        <v>16.5</v>
      </c>
      <c r="I41" s="3">
        <f t="shared" si="0"/>
        <v>1536.7463236029234</v>
      </c>
      <c r="J41" s="3"/>
      <c r="K41" s="3"/>
      <c r="L41" s="1"/>
    </row>
    <row r="42" spans="8:12" x14ac:dyDescent="0.25">
      <c r="H42" s="2">
        <v>17</v>
      </c>
      <c r="I42" s="3">
        <f t="shared" si="0"/>
        <v>1370.8700247220434</v>
      </c>
      <c r="J42" s="3"/>
      <c r="K42" s="3"/>
      <c r="L42" s="1"/>
    </row>
    <row r="43" spans="8:12" x14ac:dyDescent="0.25">
      <c r="H43" s="2">
        <v>17.5</v>
      </c>
      <c r="I43" s="3">
        <f t="shared" si="0"/>
        <v>1217.0963668691711</v>
      </c>
      <c r="J43" s="3"/>
      <c r="K43" s="3"/>
      <c r="L43" s="1"/>
    </row>
    <row r="44" spans="8:12" x14ac:dyDescent="0.25">
      <c r="H44" s="2">
        <v>18</v>
      </c>
      <c r="I44" s="3">
        <f t="shared" si="0"/>
        <v>1074.8036089018688</v>
      </c>
      <c r="J44" s="3"/>
      <c r="K44" s="3"/>
      <c r="L44" s="1"/>
    </row>
    <row r="45" spans="8:12" x14ac:dyDescent="0.25">
      <c r="H45" s="2">
        <v>18.5</v>
      </c>
      <c r="I45" s="3">
        <f t="shared" si="0"/>
        <v>943.42405601617793</v>
      </c>
      <c r="J45" s="3"/>
      <c r="K45" s="3"/>
      <c r="L45" s="1"/>
    </row>
    <row r="46" spans="8:12" x14ac:dyDescent="0.25">
      <c r="H46" s="2">
        <v>19</v>
      </c>
      <c r="I46" s="3">
        <f t="shared" si="0"/>
        <v>822.43790598664941</v>
      </c>
      <c r="J46" s="3"/>
      <c r="K46" s="3"/>
      <c r="L46" s="1"/>
    </row>
    <row r="47" spans="8:12" x14ac:dyDescent="0.25">
      <c r="H47" s="2">
        <v>19.5</v>
      </c>
      <c r="I47" s="3">
        <f t="shared" si="0"/>
        <v>711.36794485903215</v>
      </c>
      <c r="J47" s="3"/>
      <c r="K47" s="3"/>
      <c r="L47" s="1"/>
    </row>
    <row r="48" spans="8:12" x14ac:dyDescent="0.25">
      <c r="H48" s="2">
        <v>20</v>
      </c>
      <c r="I48" s="3">
        <f t="shared" si="0"/>
        <v>609.77495576880972</v>
      </c>
      <c r="J48" s="3"/>
      <c r="K48" s="3"/>
      <c r="L4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NbTi_Bottura</vt:lpstr>
      <vt:lpstr>Jc-Summers</vt:lpstr>
      <vt:lpstr>Plot_Jc_Ti-Sn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Milanese</dc:creator>
  <cp:lastModifiedBy>Paolo Ferracin</cp:lastModifiedBy>
  <cp:lastPrinted>2013-02-12T14:20:14Z</cp:lastPrinted>
  <dcterms:created xsi:type="dcterms:W3CDTF">2010-09-20T12:44:37Z</dcterms:created>
  <dcterms:modified xsi:type="dcterms:W3CDTF">2022-10-06T21:21:10Z</dcterms:modified>
</cp:coreProperties>
</file>